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Johnson\Personal\EnergyPolicy\2022_ClimateAction\"/>
    </mc:Choice>
  </mc:AlternateContent>
  <xr:revisionPtr revIDLastSave="0" documentId="13_ncr:1_{AE02D839-4BB9-48E1-9A8B-E845B041D549}" xr6:coauthVersionLast="47" xr6:coauthVersionMax="47" xr10:uidLastSave="{00000000-0000-0000-0000-000000000000}"/>
  <bookViews>
    <workbookView xWindow="5110" yWindow="750" windowWidth="28400" windowHeight="20240" xr2:uid="{0A595DB3-3DEC-4DBB-BE9D-E2E20C36C9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4" i="1" l="1"/>
  <c r="N23" i="1" s="1"/>
  <c r="N22" i="1" s="1"/>
  <c r="N21" i="1" s="1"/>
  <c r="N20" i="1" s="1"/>
  <c r="N19" i="1" s="1"/>
  <c r="N18" i="1" s="1"/>
  <c r="N17" i="1" s="1"/>
  <c r="N16" i="1" s="1"/>
  <c r="N15" i="1" s="1"/>
  <c r="N14" i="1" s="1"/>
  <c r="N13" i="1" s="1"/>
  <c r="N12" i="1" s="1"/>
  <c r="N11" i="1" s="1"/>
  <c r="N10" i="1" s="1"/>
  <c r="N9" i="1" s="1"/>
  <c r="N8" i="1" s="1"/>
  <c r="N25" i="1"/>
  <c r="N26" i="1"/>
  <c r="K13" i="1"/>
  <c r="K12" i="1"/>
  <c r="K11" i="1"/>
  <c r="K10" i="1"/>
  <c r="K9" i="1"/>
  <c r="K8" i="1"/>
  <c r="K14" i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I15" i="1"/>
  <c r="B28" i="1"/>
  <c r="D11" i="1"/>
  <c r="D10" i="1"/>
  <c r="D9" i="1"/>
  <c r="D8" i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K15" i="1" l="1"/>
  <c r="L14" i="1"/>
  <c r="J8" i="1"/>
  <c r="I16" i="1"/>
  <c r="J15" i="1"/>
  <c r="D12" i="1"/>
  <c r="C28" i="1"/>
  <c r="E17" i="1"/>
  <c r="E11" i="1"/>
  <c r="G11" i="1"/>
  <c r="E10" i="1"/>
  <c r="G10" i="1"/>
  <c r="E9" i="1"/>
  <c r="G9" i="1"/>
  <c r="E8" i="1"/>
  <c r="G8" i="1"/>
  <c r="E16" i="1"/>
  <c r="G16" i="1"/>
  <c r="E15" i="1"/>
  <c r="G15" i="1"/>
  <c r="E14" i="1"/>
  <c r="G14" i="1"/>
  <c r="E13" i="1"/>
  <c r="G13" i="1"/>
  <c r="L15" i="1" l="1"/>
  <c r="K16" i="1"/>
  <c r="J16" i="1"/>
  <c r="I17" i="1"/>
  <c r="E12" i="1"/>
  <c r="G12" i="1"/>
  <c r="D28" i="1"/>
  <c r="G17" i="1"/>
  <c r="H16" i="1"/>
  <c r="E18" i="1"/>
  <c r="F17" i="1"/>
  <c r="L16" i="1" l="1"/>
  <c r="K17" i="1"/>
  <c r="J17" i="1"/>
  <c r="I18" i="1"/>
  <c r="H17" i="1"/>
  <c r="G18" i="1"/>
  <c r="E19" i="1"/>
  <c r="F18" i="1"/>
  <c r="L17" i="1" l="1"/>
  <c r="K18" i="1"/>
  <c r="J18" i="1"/>
  <c r="I19" i="1"/>
  <c r="H18" i="1"/>
  <c r="G19" i="1"/>
  <c r="F19" i="1"/>
  <c r="E20" i="1"/>
  <c r="L18" i="1" l="1"/>
  <c r="K19" i="1"/>
  <c r="F20" i="1"/>
  <c r="E21" i="1"/>
  <c r="J19" i="1"/>
  <c r="I20" i="1"/>
  <c r="H19" i="1"/>
  <c r="G20" i="1"/>
  <c r="E22" i="1" l="1"/>
  <c r="F21" i="1"/>
  <c r="L19" i="1"/>
  <c r="K20" i="1"/>
  <c r="J20" i="1"/>
  <c r="I21" i="1"/>
  <c r="H20" i="1"/>
  <c r="G21" i="1"/>
  <c r="F22" i="1" l="1"/>
  <c r="E23" i="1"/>
  <c r="L20" i="1"/>
  <c r="K21" i="1"/>
  <c r="J21" i="1"/>
  <c r="I22" i="1"/>
  <c r="H21" i="1"/>
  <c r="G22" i="1"/>
  <c r="E24" i="1"/>
  <c r="F23" i="1"/>
  <c r="L21" i="1" l="1"/>
  <c r="K22" i="1"/>
  <c r="J22" i="1"/>
  <c r="I23" i="1"/>
  <c r="H22" i="1"/>
  <c r="G23" i="1"/>
  <c r="F24" i="1"/>
  <c r="E25" i="1"/>
  <c r="L22" i="1" l="1"/>
  <c r="K23" i="1"/>
  <c r="J23" i="1"/>
  <c r="I24" i="1"/>
  <c r="H23" i="1"/>
  <c r="G24" i="1"/>
  <c r="E26" i="1"/>
  <c r="F25" i="1"/>
  <c r="L23" i="1" l="1"/>
  <c r="K24" i="1"/>
  <c r="J24" i="1"/>
  <c r="I25" i="1"/>
  <c r="H24" i="1"/>
  <c r="G25" i="1"/>
  <c r="F26" i="1"/>
  <c r="F28" i="1" s="1"/>
  <c r="F29" i="1" s="1"/>
  <c r="E28" i="1"/>
  <c r="L24" i="1" l="1"/>
  <c r="K25" i="1"/>
  <c r="J25" i="1"/>
  <c r="I26" i="1"/>
  <c r="H25" i="1"/>
  <c r="G26" i="1"/>
  <c r="L25" i="1" l="1"/>
  <c r="K26" i="1"/>
  <c r="J26" i="1"/>
  <c r="J28" i="1" s="1"/>
  <c r="I28" i="1"/>
  <c r="H26" i="1"/>
  <c r="H28" i="1" s="1"/>
  <c r="G28" i="1"/>
  <c r="L26" i="1" l="1"/>
  <c r="L28" i="1" s="1"/>
  <c r="L29" i="1" s="1"/>
  <c r="K28" i="1"/>
  <c r="H29" i="1"/>
  <c r="J29" i="1"/>
</calcChain>
</file>

<file path=xl/sharedStrings.xml><?xml version="1.0" encoding="utf-8"?>
<sst xmlns="http://schemas.openxmlformats.org/spreadsheetml/2006/main" count="24" uniqueCount="24">
  <si>
    <t>Year</t>
  </si>
  <si>
    <t>allowance budget (millions)</t>
  </si>
  <si>
    <t>APCR1 withholding</t>
  </si>
  <si>
    <t>budget net APCR1 withholding</t>
  </si>
  <si>
    <t>bank
retirement</t>
  </si>
  <si>
    <t>Total:</t>
  </si>
  <si>
    <t>bank+MDI retirement</t>
  </si>
  <si>
    <t>Add banked allowances</t>
  </si>
  <si>
    <t>Add bank+ MDI+APCR1</t>
  </si>
  <si>
    <t>Add bank+ MDI</t>
  </si>
  <si>
    <t>bank+MDI +APCR1 retirement</t>
  </si>
  <si>
    <t>Add bank+ MDI+APCR1 +APCR2</t>
  </si>
  <si>
    <t>bank+MDI +APCR1 +APCR2 retirement</t>
  </si>
  <si>
    <t>2027-2045 California GHG Allowance Budgets</t>
  </si>
  <si>
    <t>with potential over-the-cap allowances from the Bank, MDI, APCR1, and APCR2</t>
  </si>
  <si>
    <t>https://calepa.ca.gov/wp-content/uploads/2025/02/2024-ANNUAL-REPORT-OF-THE-IEMAC-final.pdf#page=44</t>
  </si>
  <si>
    <t>https://ww2.arb.ca.gov/sites/default/files/barcu/regact/2026/cap_invest/nc_app%20a-1.pdf#page=109</t>
  </si>
  <si>
    <t>The APCR1 and APCR2 carry-over balances from pre-2027 are stated in the Cap-and-Invest ISOR at page 39.</t>
  </si>
  <si>
    <t>https://ww2.arb.ca.gov/sites/default/files/cap-and-trade/regulation/nc-Staff%20Report%20-%20Initial%20Statement%20of%20Reasons%20(ISOR).pdf#page=41</t>
  </si>
  <si>
    <t>1% of post-2030 allowance budgets are withheld for APCR1.</t>
  </si>
  <si>
    <t>Bank: 379M as of Q4 2024, as reported in 2024 IEMAC Annual Report</t>
  </si>
  <si>
    <t>remaining cumulative budget</t>
  </si>
  <si>
    <t xml:space="preserve">CARB expects that MDI allowances will be banked. </t>
  </si>
  <si>
    <t>5/28/2026 Board meeting @8:08:40  https://cal-span.org/meeting/carb_20260528/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</si>
</sst>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onsolas"/>
      <family val="3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Possible Emission Trajectories</a:t>
            </a:r>
          </a:p>
          <a:p>
            <a:pPr>
              <a:defRPr/>
            </a:pPr>
            <a:r>
              <a:rPr lang="en-US" sz="1400" b="1"/>
              <a:t>millions of tons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43028553122336"/>
          <c:y val="0.20686374423916021"/>
          <c:w val="0.64101804232444903"/>
          <c:h val="0.63455380577427822"/>
        </c:manualLayout>
      </c:layout>
      <c:lineChart>
        <c:grouping val="standard"/>
        <c:varyColors val="0"/>
        <c:ser>
          <c:idx val="0"/>
          <c:order val="0"/>
          <c:tx>
            <c:v> Allowance Budgets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Sheet1!$A$8:$A$26</c:f>
              <c:numCache>
                <c:formatCode>General</c:formatCode>
                <c:ptCount val="19"/>
                <c:pt idx="3">
                  <c:v>2030</c:v>
                </c:pt>
                <c:pt idx="8">
                  <c:v>2035</c:v>
                </c:pt>
                <c:pt idx="13">
                  <c:v>2040</c:v>
                </c:pt>
                <c:pt idx="18">
                  <c:v>2045</c:v>
                </c:pt>
              </c:numCache>
            </c:numRef>
          </c:cat>
          <c:val>
            <c:numRef>
              <c:f>Sheet1!$B$8:$B$26</c:f>
              <c:numCache>
                <c:formatCode>General</c:formatCode>
                <c:ptCount val="19"/>
                <c:pt idx="0">
                  <c:v>225.6</c:v>
                </c:pt>
                <c:pt idx="1">
                  <c:v>200.8</c:v>
                </c:pt>
                <c:pt idx="2">
                  <c:v>178.8</c:v>
                </c:pt>
                <c:pt idx="3">
                  <c:v>158.80000000000001</c:v>
                </c:pt>
                <c:pt idx="4">
                  <c:v>147.30000000000001</c:v>
                </c:pt>
                <c:pt idx="5">
                  <c:v>136.80000000000001</c:v>
                </c:pt>
                <c:pt idx="6">
                  <c:v>127.1</c:v>
                </c:pt>
                <c:pt idx="7">
                  <c:v>118.1</c:v>
                </c:pt>
                <c:pt idx="8">
                  <c:v>109.6</c:v>
                </c:pt>
                <c:pt idx="9">
                  <c:v>101.5</c:v>
                </c:pt>
                <c:pt idx="10">
                  <c:v>93.7</c:v>
                </c:pt>
                <c:pt idx="11">
                  <c:v>86</c:v>
                </c:pt>
                <c:pt idx="12">
                  <c:v>78.400000000000006</c:v>
                </c:pt>
                <c:pt idx="13">
                  <c:v>70.8</c:v>
                </c:pt>
                <c:pt idx="14">
                  <c:v>63.1</c:v>
                </c:pt>
                <c:pt idx="15">
                  <c:v>55.3</c:v>
                </c:pt>
                <c:pt idx="16">
                  <c:v>47.3</c:v>
                </c:pt>
                <c:pt idx="17">
                  <c:v>39</c:v>
                </c:pt>
                <c:pt idx="18">
                  <c:v>30.3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F-477C-A0C8-8DF0ABF0B0D6}"/>
            </c:ext>
          </c:extLst>
        </c:ser>
        <c:ser>
          <c:idx val="1"/>
          <c:order val="1"/>
          <c:tx>
            <c:v> … +Bank (379M)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Sheet1!$E$8:$E$26</c:f>
              <c:numCache>
                <c:formatCode>General</c:formatCode>
                <c:ptCount val="19"/>
                <c:pt idx="0">
                  <c:v>225.6</c:v>
                </c:pt>
                <c:pt idx="1">
                  <c:v>200.8</c:v>
                </c:pt>
                <c:pt idx="2">
                  <c:v>178.8</c:v>
                </c:pt>
                <c:pt idx="3">
                  <c:v>158.80000000000001</c:v>
                </c:pt>
                <c:pt idx="4">
                  <c:v>145.827</c:v>
                </c:pt>
                <c:pt idx="5">
                  <c:v>135.43200000000002</c:v>
                </c:pt>
                <c:pt idx="6">
                  <c:v>125.82899999999999</c:v>
                </c:pt>
                <c:pt idx="7">
                  <c:v>116.919</c:v>
                </c:pt>
                <c:pt idx="8">
                  <c:v>108.50399999999999</c:v>
                </c:pt>
                <c:pt idx="9">
                  <c:v>103.77459999999999</c:v>
                </c:pt>
                <c:pt idx="10">
                  <c:v>103.77459999999999</c:v>
                </c:pt>
                <c:pt idx="11">
                  <c:v>103.77459999999999</c:v>
                </c:pt>
                <c:pt idx="12">
                  <c:v>103.77459999999999</c:v>
                </c:pt>
                <c:pt idx="13">
                  <c:v>103.77459999999999</c:v>
                </c:pt>
                <c:pt idx="14">
                  <c:v>103.77459999999999</c:v>
                </c:pt>
                <c:pt idx="15">
                  <c:v>103.77459999999999</c:v>
                </c:pt>
                <c:pt idx="16">
                  <c:v>103.77459999999999</c:v>
                </c:pt>
                <c:pt idx="17">
                  <c:v>103.77459999999999</c:v>
                </c:pt>
                <c:pt idx="18">
                  <c:v>103.77459999999999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F-477C-A0C8-8DF0ABF0B0D6}"/>
            </c:ext>
          </c:extLst>
        </c:ser>
        <c:ser>
          <c:idx val="2"/>
          <c:order val="2"/>
          <c:tx>
            <c:v> ... +MDI (118.3M)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Sheet1!$G$8:$G$26</c:f>
              <c:numCache>
                <c:formatCode>General</c:formatCode>
                <c:ptCount val="19"/>
                <c:pt idx="0">
                  <c:v>225.6</c:v>
                </c:pt>
                <c:pt idx="1">
                  <c:v>200.8</c:v>
                </c:pt>
                <c:pt idx="2">
                  <c:v>178.8</c:v>
                </c:pt>
                <c:pt idx="3">
                  <c:v>158.80000000000001</c:v>
                </c:pt>
                <c:pt idx="4">
                  <c:v>145.827</c:v>
                </c:pt>
                <c:pt idx="5">
                  <c:v>135.43200000000002</c:v>
                </c:pt>
                <c:pt idx="6">
                  <c:v>125.82899999999999</c:v>
                </c:pt>
                <c:pt idx="7">
                  <c:v>116.919</c:v>
                </c:pt>
                <c:pt idx="8">
                  <c:v>114.9590909090909</c:v>
                </c:pt>
                <c:pt idx="9">
                  <c:v>114.9590909090909</c:v>
                </c:pt>
                <c:pt idx="10">
                  <c:v>114.9590909090909</c:v>
                </c:pt>
                <c:pt idx="11">
                  <c:v>114.9590909090909</c:v>
                </c:pt>
                <c:pt idx="12">
                  <c:v>114.9590909090909</c:v>
                </c:pt>
                <c:pt idx="13">
                  <c:v>114.9590909090909</c:v>
                </c:pt>
                <c:pt idx="14">
                  <c:v>114.9590909090909</c:v>
                </c:pt>
                <c:pt idx="15">
                  <c:v>114.9590909090909</c:v>
                </c:pt>
                <c:pt idx="16">
                  <c:v>114.9590909090909</c:v>
                </c:pt>
                <c:pt idx="17">
                  <c:v>114.9590909090909</c:v>
                </c:pt>
                <c:pt idx="18">
                  <c:v>114.9590909090909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0F-477C-A0C8-8DF0ABF0B0D6}"/>
            </c:ext>
          </c:extLst>
        </c:ser>
        <c:ser>
          <c:idx val="3"/>
          <c:order val="3"/>
          <c:tx>
            <c:v> … +APCR1 (66.8M)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Sheet1!$I$8:$I$26</c:f>
              <c:numCache>
                <c:formatCode>General</c:formatCode>
                <c:ptCount val="19"/>
                <c:pt idx="0">
                  <c:v>225.6</c:v>
                </c:pt>
                <c:pt idx="1">
                  <c:v>200.8</c:v>
                </c:pt>
                <c:pt idx="2">
                  <c:v>178.8</c:v>
                </c:pt>
                <c:pt idx="3">
                  <c:v>158.80000000000001</c:v>
                </c:pt>
                <c:pt idx="4">
                  <c:v>147.30000000000001</c:v>
                </c:pt>
                <c:pt idx="5">
                  <c:v>136.80000000000001</c:v>
                </c:pt>
                <c:pt idx="6">
                  <c:v>127.1</c:v>
                </c:pt>
                <c:pt idx="7">
                  <c:v>121.43333333333332</c:v>
                </c:pt>
                <c:pt idx="8">
                  <c:v>121.43333333333332</c:v>
                </c:pt>
                <c:pt idx="9">
                  <c:v>121.43333333333332</c:v>
                </c:pt>
                <c:pt idx="10">
                  <c:v>121.43333333333332</c:v>
                </c:pt>
                <c:pt idx="11">
                  <c:v>121.43333333333332</c:v>
                </c:pt>
                <c:pt idx="12">
                  <c:v>121.43333333333332</c:v>
                </c:pt>
                <c:pt idx="13">
                  <c:v>121.43333333333332</c:v>
                </c:pt>
                <c:pt idx="14">
                  <c:v>121.43333333333332</c:v>
                </c:pt>
                <c:pt idx="15">
                  <c:v>121.43333333333332</c:v>
                </c:pt>
                <c:pt idx="16">
                  <c:v>121.43333333333332</c:v>
                </c:pt>
                <c:pt idx="17">
                  <c:v>121.43333333333332</c:v>
                </c:pt>
                <c:pt idx="18">
                  <c:v>121.43333333333332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F6-425C-BF3B-02C975FDEF61}"/>
            </c:ext>
          </c:extLst>
        </c:ser>
        <c:ser>
          <c:idx val="4"/>
          <c:order val="4"/>
          <c:tx>
            <c:v> … +APCR2 (89.5M)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Sheet1!$K$8:$K$26</c:f>
              <c:numCache>
                <c:formatCode>General</c:formatCode>
                <c:ptCount val="19"/>
                <c:pt idx="0">
                  <c:v>225.6</c:v>
                </c:pt>
                <c:pt idx="1">
                  <c:v>200.8</c:v>
                </c:pt>
                <c:pt idx="2">
                  <c:v>178.8</c:v>
                </c:pt>
                <c:pt idx="3">
                  <c:v>158.80000000000001</c:v>
                </c:pt>
                <c:pt idx="4">
                  <c:v>147.30000000000001</c:v>
                </c:pt>
                <c:pt idx="5">
                  <c:v>136.80000000000001</c:v>
                </c:pt>
                <c:pt idx="6">
                  <c:v>128.75384615384613</c:v>
                </c:pt>
                <c:pt idx="7">
                  <c:v>128.75384615384613</c:v>
                </c:pt>
                <c:pt idx="8">
                  <c:v>128.75384615384613</c:v>
                </c:pt>
                <c:pt idx="9">
                  <c:v>128.75384615384613</c:v>
                </c:pt>
                <c:pt idx="10">
                  <c:v>128.75384615384613</c:v>
                </c:pt>
                <c:pt idx="11">
                  <c:v>128.75384615384613</c:v>
                </c:pt>
                <c:pt idx="12">
                  <c:v>128.75384615384613</c:v>
                </c:pt>
                <c:pt idx="13">
                  <c:v>128.75384615384613</c:v>
                </c:pt>
                <c:pt idx="14">
                  <c:v>128.75384615384613</c:v>
                </c:pt>
                <c:pt idx="15">
                  <c:v>128.75384615384613</c:v>
                </c:pt>
                <c:pt idx="16">
                  <c:v>128.75384615384613</c:v>
                </c:pt>
                <c:pt idx="17">
                  <c:v>128.75384615384613</c:v>
                </c:pt>
                <c:pt idx="18">
                  <c:v>128.75384615384613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6-425C-BF3B-02C975FD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040720"/>
        <c:axId val="1342041680"/>
      </c:lineChart>
      <c:catAx>
        <c:axId val="1342040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041680"/>
        <c:crosses val="autoZero"/>
        <c:auto val="1"/>
        <c:lblAlgn val="ctr"/>
        <c:lblOffset val="100"/>
        <c:noMultiLvlLbl val="0"/>
      </c:catAx>
      <c:valAx>
        <c:axId val="134204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040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46000355424321959"/>
          <c:y val="0.18471839457567804"/>
          <c:w val="0.38456364829396328"/>
          <c:h val="0.30498961067366581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584200</xdr:colOff>
      <xdr:row>30</xdr:row>
      <xdr:rowOff>69850</xdr:rowOff>
    </xdr:from>
    <xdr:to>
      <xdr:col>11</xdr:col>
      <xdr:colOff>508000</xdr:colOff>
      <xdr:row>50</xdr:row>
      <xdr:rowOff>44450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3E6FDA-76B7-86E6-63A6-97698FC3AB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-span.org/meeting/carb_20260528/" TargetMode="External"/><Relationship Id="rId2" Type="http://schemas.openxmlformats.org/officeDocument/2006/relationships/hyperlink" Target="https://ww2.arb.ca.gov/sites/default/files/barcu/regact/2026/cap_invest/nc_app%20a-1.pdf" TargetMode="External"/><Relationship Id="rId1" Type="http://schemas.openxmlformats.org/officeDocument/2006/relationships/hyperlink" Target="https://calepa.ca.gov/wp-content/uploads/2025/02/2024-ANNUAL-REPORT-OF-THE-IEMAC-final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2.arb.ca.gov/sites/default/files/cap-and-trade/regulation/nc-Staff%20Report%20-%20Initial%20Statement%20of%20Reasons%20(ISOR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9BC7-B20F-4E17-BA40-DA395A7746F1}">
  <dimension ref="A1:N29"/>
  <sheetViews>
    <sheetView tabSelected="1" zoomScaleNormal="100" workbookViewId="0"/>
  </sheetViews>
  <sheetFormatPr defaultRowHeight="14.5" x14ac:dyDescent="0.35"/>
  <cols>
    <col min="1" max="1" width="12.7265625" customWidth="1"/>
    <col min="2" max="5" width="10.36328125" customWidth="1"/>
    <col min="6" max="12" width="10.7265625" customWidth="1"/>
    <col min="14" max="14" width="10.453125" customWidth="1"/>
  </cols>
  <sheetData>
    <row r="1" spans="1:14" x14ac:dyDescent="0.35">
      <c r="A1" t="s">
        <v>13</v>
      </c>
      <c r="J1" s="4" t="s">
        <v>16</v>
      </c>
    </row>
    <row r="2" spans="1:14" x14ac:dyDescent="0.35">
      <c r="A2" t="s">
        <v>14</v>
      </c>
    </row>
    <row r="3" spans="1:14" x14ac:dyDescent="0.35">
      <c r="A3" t="s">
        <v>20</v>
      </c>
      <c r="J3" s="4" t="s">
        <v>15</v>
      </c>
    </row>
    <row r="4" spans="1:14" x14ac:dyDescent="0.35">
      <c r="A4" t="s">
        <v>22</v>
      </c>
      <c r="J4" s="4" t="s">
        <v>23</v>
      </c>
    </row>
    <row r="5" spans="1:14" x14ac:dyDescent="0.35">
      <c r="A5" t="s">
        <v>17</v>
      </c>
      <c r="J5" s="4" t="s">
        <v>18</v>
      </c>
    </row>
    <row r="6" spans="1:14" x14ac:dyDescent="0.35">
      <c r="A6" t="s">
        <v>19</v>
      </c>
      <c r="J6" s="4"/>
    </row>
    <row r="7" spans="1:14" s="2" customFormat="1" ht="58" x14ac:dyDescent="0.35">
      <c r="A7" s="2" t="s">
        <v>0</v>
      </c>
      <c r="B7" s="3" t="s">
        <v>1</v>
      </c>
      <c r="C7" s="3" t="s">
        <v>2</v>
      </c>
      <c r="D7" s="3" t="s">
        <v>3</v>
      </c>
      <c r="E7" s="3" t="s">
        <v>7</v>
      </c>
      <c r="F7" s="3" t="s">
        <v>4</v>
      </c>
      <c r="G7" s="3" t="s">
        <v>9</v>
      </c>
      <c r="H7" s="3" t="s">
        <v>6</v>
      </c>
      <c r="I7" s="3" t="s">
        <v>8</v>
      </c>
      <c r="J7" s="3" t="s">
        <v>10</v>
      </c>
      <c r="K7" s="3" t="s">
        <v>11</v>
      </c>
      <c r="L7" s="3" t="s">
        <v>12</v>
      </c>
      <c r="N7" s="3" t="s">
        <v>21</v>
      </c>
    </row>
    <row r="8" spans="1:14" ht="15.5" x14ac:dyDescent="0.35">
      <c r="A8" s="1"/>
      <c r="B8">
        <v>225.6</v>
      </c>
      <c r="C8">
        <v>0</v>
      </c>
      <c r="D8">
        <f>B8-C8</f>
        <v>225.6</v>
      </c>
      <c r="E8">
        <f>D8</f>
        <v>225.6</v>
      </c>
      <c r="G8">
        <f>D8</f>
        <v>225.6</v>
      </c>
      <c r="I8">
        <f>B8</f>
        <v>225.6</v>
      </c>
      <c r="J8">
        <f>I8-B8</f>
        <v>0</v>
      </c>
      <c r="K8">
        <f>B8</f>
        <v>225.6</v>
      </c>
      <c r="N8">
        <f t="shared" ref="N8:N24" si="0">N9+B8</f>
        <v>2068.2999999999997</v>
      </c>
    </row>
    <row r="9" spans="1:14" ht="15.5" x14ac:dyDescent="0.35">
      <c r="A9" s="1"/>
      <c r="B9">
        <v>200.8</v>
      </c>
      <c r="C9">
        <v>0</v>
      </c>
      <c r="D9">
        <f t="shared" ref="D9:D26" si="1">B9-C9</f>
        <v>200.8</v>
      </c>
      <c r="E9">
        <f t="shared" ref="E9:E16" si="2">D9</f>
        <v>200.8</v>
      </c>
      <c r="G9">
        <f t="shared" ref="G9:G15" si="3">D9</f>
        <v>200.8</v>
      </c>
      <c r="I9">
        <f t="shared" ref="I9:I14" si="4">B9</f>
        <v>200.8</v>
      </c>
      <c r="J9">
        <f t="shared" ref="J9:J26" si="5">I9-B9</f>
        <v>0</v>
      </c>
      <c r="K9">
        <f t="shared" ref="K9:K13" si="6">B9</f>
        <v>200.8</v>
      </c>
      <c r="N9">
        <f t="shared" si="0"/>
        <v>1842.6999999999998</v>
      </c>
    </row>
    <row r="10" spans="1:14" ht="15.5" x14ac:dyDescent="0.35">
      <c r="A10" s="1"/>
      <c r="B10">
        <v>178.8</v>
      </c>
      <c r="C10">
        <v>0</v>
      </c>
      <c r="D10">
        <f t="shared" si="1"/>
        <v>178.8</v>
      </c>
      <c r="E10">
        <f t="shared" si="2"/>
        <v>178.8</v>
      </c>
      <c r="G10">
        <f t="shared" si="3"/>
        <v>178.8</v>
      </c>
      <c r="I10">
        <f t="shared" si="4"/>
        <v>178.8</v>
      </c>
      <c r="J10">
        <f t="shared" si="5"/>
        <v>0</v>
      </c>
      <c r="K10">
        <f t="shared" si="6"/>
        <v>178.8</v>
      </c>
      <c r="N10">
        <f t="shared" si="0"/>
        <v>1641.8999999999999</v>
      </c>
    </row>
    <row r="11" spans="1:14" ht="15.5" x14ac:dyDescent="0.35">
      <c r="A11" s="1">
        <v>2030</v>
      </c>
      <c r="B11">
        <v>158.80000000000001</v>
      </c>
      <c r="C11">
        <v>0</v>
      </c>
      <c r="D11">
        <f t="shared" si="1"/>
        <v>158.80000000000001</v>
      </c>
      <c r="E11">
        <f t="shared" si="2"/>
        <v>158.80000000000001</v>
      </c>
      <c r="G11">
        <f t="shared" si="3"/>
        <v>158.80000000000001</v>
      </c>
      <c r="I11">
        <f t="shared" si="4"/>
        <v>158.80000000000001</v>
      </c>
      <c r="J11">
        <f t="shared" si="5"/>
        <v>0</v>
      </c>
      <c r="K11">
        <f t="shared" si="6"/>
        <v>158.80000000000001</v>
      </c>
      <c r="N11">
        <f t="shared" si="0"/>
        <v>1463.1</v>
      </c>
    </row>
    <row r="12" spans="1:14" ht="15.5" x14ac:dyDescent="0.35">
      <c r="A12" s="1"/>
      <c r="B12">
        <v>147.30000000000001</v>
      </c>
      <c r="C12">
        <f>B12*0.01</f>
        <v>1.4730000000000001</v>
      </c>
      <c r="D12">
        <f t="shared" si="1"/>
        <v>145.827</v>
      </c>
      <c r="E12">
        <f t="shared" si="2"/>
        <v>145.827</v>
      </c>
      <c r="G12">
        <f t="shared" si="3"/>
        <v>145.827</v>
      </c>
      <c r="I12">
        <f t="shared" si="4"/>
        <v>147.30000000000001</v>
      </c>
      <c r="J12">
        <f t="shared" si="5"/>
        <v>0</v>
      </c>
      <c r="K12">
        <f t="shared" si="6"/>
        <v>147.30000000000001</v>
      </c>
      <c r="N12">
        <f t="shared" si="0"/>
        <v>1304.3</v>
      </c>
    </row>
    <row r="13" spans="1:14" ht="15.5" x14ac:dyDescent="0.35">
      <c r="A13" s="1"/>
      <c r="B13">
        <v>136.80000000000001</v>
      </c>
      <c r="C13">
        <f t="shared" ref="C13:C26" si="7">B13*0.01</f>
        <v>1.3680000000000001</v>
      </c>
      <c r="D13">
        <f t="shared" si="1"/>
        <v>135.43200000000002</v>
      </c>
      <c r="E13">
        <f t="shared" si="2"/>
        <v>135.43200000000002</v>
      </c>
      <c r="G13">
        <f t="shared" si="3"/>
        <v>135.43200000000002</v>
      </c>
      <c r="I13">
        <f t="shared" si="4"/>
        <v>136.80000000000001</v>
      </c>
      <c r="J13">
        <f t="shared" si="5"/>
        <v>0</v>
      </c>
      <c r="K13">
        <f t="shared" si="6"/>
        <v>136.80000000000001</v>
      </c>
      <c r="N13">
        <f t="shared" si="0"/>
        <v>1157</v>
      </c>
    </row>
    <row r="14" spans="1:14" ht="15.5" x14ac:dyDescent="0.35">
      <c r="A14" s="1"/>
      <c r="B14">
        <v>127.1</v>
      </c>
      <c r="C14">
        <f t="shared" si="7"/>
        <v>1.2709999999999999</v>
      </c>
      <c r="D14">
        <f t="shared" si="1"/>
        <v>125.82899999999999</v>
      </c>
      <c r="E14">
        <f t="shared" si="2"/>
        <v>125.82899999999999</v>
      </c>
      <c r="G14">
        <f t="shared" si="3"/>
        <v>125.82899999999999</v>
      </c>
      <c r="I14">
        <f t="shared" si="4"/>
        <v>127.1</v>
      </c>
      <c r="J14">
        <f t="shared" si="5"/>
        <v>0</v>
      </c>
      <c r="K14">
        <f>(SUM(B14:B26)+379+118.3+66.8+89.5)/13</f>
        <v>128.75384615384613</v>
      </c>
      <c r="L14">
        <f>K14-B14</f>
        <v>1.653846153846132</v>
      </c>
      <c r="N14">
        <f t="shared" si="0"/>
        <v>1020.2</v>
      </c>
    </row>
    <row r="15" spans="1:14" ht="15.5" x14ac:dyDescent="0.35">
      <c r="A15" s="1"/>
      <c r="B15">
        <v>118.1</v>
      </c>
      <c r="C15">
        <f t="shared" si="7"/>
        <v>1.181</v>
      </c>
      <c r="D15">
        <f t="shared" si="1"/>
        <v>116.919</v>
      </c>
      <c r="E15">
        <f t="shared" si="2"/>
        <v>116.919</v>
      </c>
      <c r="G15">
        <f t="shared" si="3"/>
        <v>116.919</v>
      </c>
      <c r="I15">
        <f>(SUM(B15:B26)+379+118.3+66.8)/12</f>
        <v>121.43333333333332</v>
      </c>
      <c r="J15">
        <f t="shared" si="5"/>
        <v>3.3333333333333286</v>
      </c>
      <c r="K15">
        <f>K14</f>
        <v>128.75384615384613</v>
      </c>
      <c r="L15">
        <f t="shared" ref="L15:L26" si="8">K15-B15</f>
        <v>10.653846153846132</v>
      </c>
      <c r="N15">
        <f t="shared" si="0"/>
        <v>893.1</v>
      </c>
    </row>
    <row r="16" spans="1:14" ht="15.5" x14ac:dyDescent="0.35">
      <c r="A16" s="1">
        <v>2035</v>
      </c>
      <c r="B16">
        <v>109.6</v>
      </c>
      <c r="C16">
        <f t="shared" si="7"/>
        <v>1.0959999999999999</v>
      </c>
      <c r="D16">
        <f t="shared" si="1"/>
        <v>108.50399999999999</v>
      </c>
      <c r="E16">
        <f t="shared" si="2"/>
        <v>108.50399999999999</v>
      </c>
      <c r="G16">
        <f>(SUM(D16:D26)+379+118.3)/11</f>
        <v>114.9590909090909</v>
      </c>
      <c r="H16">
        <f>G16-D16</f>
        <v>6.455090909090913</v>
      </c>
      <c r="I16">
        <f>I15</f>
        <v>121.43333333333332</v>
      </c>
      <c r="J16">
        <f t="shared" si="5"/>
        <v>11.833333333333329</v>
      </c>
      <c r="K16">
        <f t="shared" ref="K16:K26" si="9">K15</f>
        <v>128.75384615384613</v>
      </c>
      <c r="L16">
        <f t="shared" si="8"/>
        <v>19.153846153846132</v>
      </c>
      <c r="N16">
        <f t="shared" si="0"/>
        <v>775</v>
      </c>
    </row>
    <row r="17" spans="1:14" ht="15.5" x14ac:dyDescent="0.35">
      <c r="A17" s="1"/>
      <c r="B17">
        <v>101.5</v>
      </c>
      <c r="C17">
        <f t="shared" si="7"/>
        <v>1.0150000000000001</v>
      </c>
      <c r="D17">
        <f t="shared" si="1"/>
        <v>100.485</v>
      </c>
      <c r="E17">
        <f>(SUM(D17:D26)+379)/10</f>
        <v>103.77459999999999</v>
      </c>
      <c r="F17">
        <f>E17-D17</f>
        <v>3.289599999999993</v>
      </c>
      <c r="G17">
        <f>G16</f>
        <v>114.9590909090909</v>
      </c>
      <c r="H17">
        <f t="shared" ref="H17:H26" si="10">G17-D17</f>
        <v>14.474090909090904</v>
      </c>
      <c r="I17">
        <f t="shared" ref="I17:I26" si="11">I16</f>
        <v>121.43333333333332</v>
      </c>
      <c r="J17">
        <f t="shared" si="5"/>
        <v>19.933333333333323</v>
      </c>
      <c r="K17">
        <f t="shared" si="9"/>
        <v>128.75384615384613</v>
      </c>
      <c r="L17">
        <f t="shared" si="8"/>
        <v>27.253846153846126</v>
      </c>
      <c r="N17">
        <f t="shared" si="0"/>
        <v>665.4</v>
      </c>
    </row>
    <row r="18" spans="1:14" ht="15.5" x14ac:dyDescent="0.35">
      <c r="A18" s="1"/>
      <c r="B18">
        <v>93.7</v>
      </c>
      <c r="C18">
        <f t="shared" si="7"/>
        <v>0.93700000000000006</v>
      </c>
      <c r="D18">
        <f t="shared" si="1"/>
        <v>92.763000000000005</v>
      </c>
      <c r="E18">
        <f>E17</f>
        <v>103.77459999999999</v>
      </c>
      <c r="F18">
        <f t="shared" ref="F18:F26" si="12">E18-D18</f>
        <v>11.011599999999987</v>
      </c>
      <c r="G18">
        <f t="shared" ref="G18:G26" si="13">G17</f>
        <v>114.9590909090909</v>
      </c>
      <c r="H18">
        <f t="shared" si="10"/>
        <v>22.196090909090898</v>
      </c>
      <c r="I18">
        <f t="shared" si="11"/>
        <v>121.43333333333332</v>
      </c>
      <c r="J18">
        <f t="shared" si="5"/>
        <v>27.73333333333332</v>
      </c>
      <c r="K18">
        <f t="shared" si="9"/>
        <v>128.75384615384613</v>
      </c>
      <c r="L18">
        <f t="shared" si="8"/>
        <v>35.053846153846123</v>
      </c>
      <c r="N18">
        <f t="shared" si="0"/>
        <v>563.9</v>
      </c>
    </row>
    <row r="19" spans="1:14" ht="15.5" x14ac:dyDescent="0.35">
      <c r="A19" s="1"/>
      <c r="B19">
        <v>86</v>
      </c>
      <c r="C19">
        <f t="shared" si="7"/>
        <v>0.86</v>
      </c>
      <c r="D19">
        <f t="shared" si="1"/>
        <v>85.14</v>
      </c>
      <c r="E19">
        <f t="shared" ref="E19:E26" si="14">E18</f>
        <v>103.77459999999999</v>
      </c>
      <c r="F19">
        <f t="shared" si="12"/>
        <v>18.634599999999992</v>
      </c>
      <c r="G19">
        <f t="shared" si="13"/>
        <v>114.9590909090909</v>
      </c>
      <c r="H19">
        <f t="shared" si="10"/>
        <v>29.819090909090903</v>
      </c>
      <c r="I19">
        <f t="shared" si="11"/>
        <v>121.43333333333332</v>
      </c>
      <c r="J19">
        <f t="shared" si="5"/>
        <v>35.433333333333323</v>
      </c>
      <c r="K19">
        <f t="shared" si="9"/>
        <v>128.75384615384613</v>
      </c>
      <c r="L19">
        <f t="shared" si="8"/>
        <v>42.753846153846126</v>
      </c>
      <c r="N19">
        <f t="shared" si="0"/>
        <v>470.19999999999993</v>
      </c>
    </row>
    <row r="20" spans="1:14" ht="15.5" x14ac:dyDescent="0.35">
      <c r="A20" s="1"/>
      <c r="B20">
        <v>78.400000000000006</v>
      </c>
      <c r="C20">
        <f t="shared" si="7"/>
        <v>0.78400000000000003</v>
      </c>
      <c r="D20">
        <f t="shared" si="1"/>
        <v>77.616</v>
      </c>
      <c r="E20">
        <f t="shared" si="14"/>
        <v>103.77459999999999</v>
      </c>
      <c r="F20">
        <f t="shared" si="12"/>
        <v>26.158599999999993</v>
      </c>
      <c r="G20">
        <f t="shared" si="13"/>
        <v>114.9590909090909</v>
      </c>
      <c r="H20">
        <f t="shared" si="10"/>
        <v>37.343090909090904</v>
      </c>
      <c r="I20">
        <f t="shared" si="11"/>
        <v>121.43333333333332</v>
      </c>
      <c r="J20">
        <f t="shared" si="5"/>
        <v>43.033333333333317</v>
      </c>
      <c r="K20">
        <f t="shared" si="9"/>
        <v>128.75384615384613</v>
      </c>
      <c r="L20">
        <f t="shared" si="8"/>
        <v>50.353846153846121</v>
      </c>
      <c r="N20">
        <f t="shared" si="0"/>
        <v>384.19999999999993</v>
      </c>
    </row>
    <row r="21" spans="1:14" ht="15.5" x14ac:dyDescent="0.35">
      <c r="A21" s="1">
        <v>2040</v>
      </c>
      <c r="B21">
        <v>70.8</v>
      </c>
      <c r="C21">
        <f t="shared" si="7"/>
        <v>0.70799999999999996</v>
      </c>
      <c r="D21">
        <f t="shared" si="1"/>
        <v>70.091999999999999</v>
      </c>
      <c r="E21">
        <f t="shared" si="14"/>
        <v>103.77459999999999</v>
      </c>
      <c r="F21">
        <f t="shared" si="12"/>
        <v>33.682599999999994</v>
      </c>
      <c r="G21">
        <f t="shared" si="13"/>
        <v>114.9590909090909</v>
      </c>
      <c r="H21">
        <f t="shared" si="10"/>
        <v>44.867090909090905</v>
      </c>
      <c r="I21">
        <f t="shared" si="11"/>
        <v>121.43333333333332</v>
      </c>
      <c r="J21">
        <f t="shared" si="5"/>
        <v>50.633333333333326</v>
      </c>
      <c r="K21">
        <f t="shared" si="9"/>
        <v>128.75384615384613</v>
      </c>
      <c r="L21">
        <f t="shared" si="8"/>
        <v>57.953846153846129</v>
      </c>
      <c r="N21">
        <f t="shared" si="0"/>
        <v>305.79999999999995</v>
      </c>
    </row>
    <row r="22" spans="1:14" ht="15.5" x14ac:dyDescent="0.35">
      <c r="A22" s="1"/>
      <c r="B22">
        <v>63.1</v>
      </c>
      <c r="C22">
        <f t="shared" si="7"/>
        <v>0.63100000000000001</v>
      </c>
      <c r="D22">
        <f t="shared" si="1"/>
        <v>62.469000000000001</v>
      </c>
      <c r="E22">
        <f t="shared" si="14"/>
        <v>103.77459999999999</v>
      </c>
      <c r="F22">
        <f t="shared" si="12"/>
        <v>41.305599999999991</v>
      </c>
      <c r="G22">
        <f t="shared" si="13"/>
        <v>114.9590909090909</v>
      </c>
      <c r="H22">
        <f t="shared" si="10"/>
        <v>52.490090909090902</v>
      </c>
      <c r="I22">
        <f t="shared" si="11"/>
        <v>121.43333333333332</v>
      </c>
      <c r="J22">
        <f t="shared" si="5"/>
        <v>58.333333333333321</v>
      </c>
      <c r="K22">
        <f t="shared" si="9"/>
        <v>128.75384615384613</v>
      </c>
      <c r="L22">
        <f t="shared" si="8"/>
        <v>65.653846153846132</v>
      </c>
      <c r="N22">
        <f t="shared" si="0"/>
        <v>234.99999999999997</v>
      </c>
    </row>
    <row r="23" spans="1:14" ht="15.5" x14ac:dyDescent="0.35">
      <c r="A23" s="1"/>
      <c r="B23">
        <v>55.3</v>
      </c>
      <c r="C23">
        <f t="shared" si="7"/>
        <v>0.55299999999999994</v>
      </c>
      <c r="D23">
        <f t="shared" si="1"/>
        <v>54.747</v>
      </c>
      <c r="E23">
        <f t="shared" si="14"/>
        <v>103.77459999999999</v>
      </c>
      <c r="F23">
        <f t="shared" si="12"/>
        <v>49.027599999999993</v>
      </c>
      <c r="G23">
        <f t="shared" si="13"/>
        <v>114.9590909090909</v>
      </c>
      <c r="H23">
        <f t="shared" si="10"/>
        <v>60.212090909090904</v>
      </c>
      <c r="I23">
        <f t="shared" si="11"/>
        <v>121.43333333333332</v>
      </c>
      <c r="J23">
        <f t="shared" si="5"/>
        <v>66.133333333333326</v>
      </c>
      <c r="K23">
        <f t="shared" si="9"/>
        <v>128.75384615384613</v>
      </c>
      <c r="L23">
        <f t="shared" si="8"/>
        <v>73.453846153846129</v>
      </c>
      <c r="N23">
        <f t="shared" si="0"/>
        <v>171.89999999999998</v>
      </c>
    </row>
    <row r="24" spans="1:14" ht="15.5" x14ac:dyDescent="0.35">
      <c r="A24" s="1"/>
      <c r="B24">
        <v>47.3</v>
      </c>
      <c r="C24">
        <f t="shared" si="7"/>
        <v>0.47299999999999998</v>
      </c>
      <c r="D24">
        <f t="shared" si="1"/>
        <v>46.826999999999998</v>
      </c>
      <c r="E24">
        <f t="shared" si="14"/>
        <v>103.77459999999999</v>
      </c>
      <c r="F24">
        <f t="shared" si="12"/>
        <v>56.947599999999994</v>
      </c>
      <c r="G24">
        <f t="shared" si="13"/>
        <v>114.9590909090909</v>
      </c>
      <c r="H24">
        <f t="shared" si="10"/>
        <v>68.132090909090905</v>
      </c>
      <c r="I24">
        <f t="shared" si="11"/>
        <v>121.43333333333332</v>
      </c>
      <c r="J24">
        <f t="shared" si="5"/>
        <v>74.133333333333326</v>
      </c>
      <c r="K24">
        <f t="shared" si="9"/>
        <v>128.75384615384613</v>
      </c>
      <c r="L24">
        <f t="shared" si="8"/>
        <v>81.453846153846129</v>
      </c>
      <c r="N24">
        <f t="shared" si="0"/>
        <v>116.6</v>
      </c>
    </row>
    <row r="25" spans="1:14" ht="15.5" x14ac:dyDescent="0.35">
      <c r="A25" s="1"/>
      <c r="B25">
        <v>39</v>
      </c>
      <c r="C25">
        <f t="shared" si="7"/>
        <v>0.39</v>
      </c>
      <c r="D25">
        <f t="shared" si="1"/>
        <v>38.61</v>
      </c>
      <c r="E25">
        <f t="shared" si="14"/>
        <v>103.77459999999999</v>
      </c>
      <c r="F25">
        <f t="shared" si="12"/>
        <v>65.164599999999993</v>
      </c>
      <c r="G25">
        <f t="shared" si="13"/>
        <v>114.9590909090909</v>
      </c>
      <c r="H25">
        <f t="shared" si="10"/>
        <v>76.349090909090904</v>
      </c>
      <c r="I25">
        <f t="shared" si="11"/>
        <v>121.43333333333332</v>
      </c>
      <c r="J25">
        <f t="shared" si="5"/>
        <v>82.433333333333323</v>
      </c>
      <c r="K25">
        <f t="shared" si="9"/>
        <v>128.75384615384613</v>
      </c>
      <c r="L25">
        <f t="shared" si="8"/>
        <v>89.753846153846126</v>
      </c>
      <c r="N25">
        <f>N26+B25</f>
        <v>69.3</v>
      </c>
    </row>
    <row r="26" spans="1:14" ht="15.5" x14ac:dyDescent="0.35">
      <c r="A26" s="1">
        <v>2045</v>
      </c>
      <c r="B26">
        <v>30.3</v>
      </c>
      <c r="C26">
        <f t="shared" si="7"/>
        <v>0.30299999999999999</v>
      </c>
      <c r="D26">
        <f t="shared" si="1"/>
        <v>29.997</v>
      </c>
      <c r="E26">
        <f t="shared" si="14"/>
        <v>103.77459999999999</v>
      </c>
      <c r="F26">
        <f t="shared" si="12"/>
        <v>73.777599999999993</v>
      </c>
      <c r="G26">
        <f t="shared" si="13"/>
        <v>114.9590909090909</v>
      </c>
      <c r="H26">
        <f t="shared" si="10"/>
        <v>84.962090909090904</v>
      </c>
      <c r="I26">
        <f t="shared" si="11"/>
        <v>121.43333333333332</v>
      </c>
      <c r="J26">
        <f t="shared" si="5"/>
        <v>91.133333333333326</v>
      </c>
      <c r="K26">
        <f t="shared" si="9"/>
        <v>128.75384615384613</v>
      </c>
      <c r="L26">
        <f t="shared" si="8"/>
        <v>98.453846153846129</v>
      </c>
      <c r="N26">
        <f>B26</f>
        <v>30.3</v>
      </c>
    </row>
    <row r="28" spans="1:14" x14ac:dyDescent="0.35">
      <c r="A28" t="s">
        <v>5</v>
      </c>
      <c r="B28">
        <f>SUM(B8:B26)</f>
        <v>2068.2999999999997</v>
      </c>
      <c r="C28">
        <f>SUM(C8:C26)</f>
        <v>13.043000000000001</v>
      </c>
      <c r="D28">
        <f>SUM(D8:D26)</f>
        <v>2055.2570000000001</v>
      </c>
      <c r="E28">
        <f>SUM(E8:E26)</f>
        <v>2434.2570000000005</v>
      </c>
      <c r="F28">
        <f>SUM(F8:F26)</f>
        <v>378.99999999999994</v>
      </c>
      <c r="G28">
        <f>SUM(G8:G26)</f>
        <v>2552.5569999999993</v>
      </c>
      <c r="H28">
        <f>SUM(H8:H26)</f>
        <v>497.29999999999984</v>
      </c>
      <c r="I28">
        <f t="shared" ref="I28:L28" si="15">SUM(I8:I26)</f>
        <v>2632.4000000000005</v>
      </c>
      <c r="J28">
        <f t="shared" si="15"/>
        <v>564.09999999999991</v>
      </c>
      <c r="K28">
        <f t="shared" si="15"/>
        <v>2721.8999999999992</v>
      </c>
      <c r="L28">
        <f t="shared" si="15"/>
        <v>653.59999999999968</v>
      </c>
    </row>
    <row r="29" spans="1:14" x14ac:dyDescent="0.35">
      <c r="F29">
        <f>F28</f>
        <v>378.99999999999994</v>
      </c>
      <c r="H29">
        <f>H28-F28</f>
        <v>118.2999999999999</v>
      </c>
      <c r="J29">
        <f>J28-H28</f>
        <v>66.800000000000068</v>
      </c>
      <c r="L29">
        <f>L28-J28</f>
        <v>89.499999999999773</v>
      </c>
    </row>
  </sheetData>
  <hyperlinks>
    <hyperlink ref="J3" r:id="rId1" location="page=44" xr:uid="{61E26D06-30FD-4225-8460-16BE3CFC59A3}"/>
    <hyperlink ref="J1" r:id="rId2" location="page=109" xr:uid="{9857C420-744E-459E-A1F9-521827CF8C36}"/>
    <hyperlink ref="J4" r:id="rId3" display="https://cal-span.org/meeting/carb_20260528/" xr:uid="{87591CBC-5090-4D92-9F1C-FEF640945B37}"/>
    <hyperlink ref="J5" r:id="rId4" location="page=41" xr:uid="{0358BADE-A200-4BDC-8D5B-DA5815828F38}"/>
  </hyperlinks>
  <pageMargins left="0.7" right="0.7" top="0.75" bottom="0.75" header="0.3" footer="0.3"/>
  <ignoredErrors>
    <ignoredError sqref="I15 K14" formulaRange="1"/>
    <ignoredError sqref="F18:F19 F20:F26 H17:H26 L18:L26 J16:J26" 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Johnson</dc:creator>
  <cp:lastModifiedBy>Ken Johnson</cp:lastModifiedBy>
  <dcterms:created xsi:type="dcterms:W3CDTF">2026-06-17T03:25:53Z</dcterms:created>
  <dcterms:modified xsi:type="dcterms:W3CDTF">2026-07-20T17:46:38Z</dcterms:modified>
</cp:coreProperties>
</file>